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mBumBumer\YandexDisk\02 РУБУС\05 Озеленение\"/>
    </mc:Choice>
  </mc:AlternateContent>
  <bookViews>
    <workbookView xWindow="0" yWindow="210" windowWidth="18195" windowHeight="10185" tabRatio="845"/>
  </bookViews>
  <sheets>
    <sheet name="Создание газона 1м2" sheetId="1" r:id="rId1"/>
    <sheet name="Уход за газоном мес." sheetId="5" r:id="rId2"/>
    <sheet name="Уход за дер и куст" sheetId="8" r:id="rId3"/>
  </sheets>
  <definedNames>
    <definedName name="ДаНет">'Создание газона 1м2'!$J$4:$J$5</definedName>
  </definedNames>
  <calcPr calcId="152511"/>
</workbook>
</file>

<file path=xl/calcChain.xml><?xml version="1.0" encoding="utf-8"?>
<calcChain xmlns="http://schemas.openxmlformats.org/spreadsheetml/2006/main">
  <c r="C36" i="1" l="1"/>
  <c r="C35" i="1" s="1"/>
  <c r="E15" i="1"/>
  <c r="D12" i="5" l="1"/>
  <c r="F23" i="1"/>
  <c r="E23" i="1" l="1"/>
  <c r="E16" i="1"/>
  <c r="C37" i="1"/>
  <c r="C38" i="1"/>
  <c r="E14" i="1"/>
  <c r="D14" i="1" l="1"/>
  <c r="F14" i="1" s="1"/>
  <c r="I14" i="5"/>
  <c r="B27" i="5"/>
  <c r="F15" i="1" l="1"/>
  <c r="E24" i="1"/>
  <c r="F24" i="1" s="1"/>
  <c r="B31" i="5" l="1"/>
  <c r="B30" i="5" s="1"/>
  <c r="B22" i="5"/>
  <c r="B23" i="5"/>
  <c r="B20" i="8"/>
  <c r="B21" i="8"/>
  <c r="B22" i="8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B19" i="8" l="1"/>
  <c r="E14" i="8"/>
  <c r="E15" i="8" l="1"/>
  <c r="E16" i="8" s="1"/>
  <c r="F16" i="1"/>
  <c r="E13" i="1"/>
  <c r="F13" i="1" s="1"/>
  <c r="B21" i="5" l="1"/>
  <c r="B20" i="5" s="1"/>
  <c r="B28" i="5"/>
  <c r="B26" i="5"/>
  <c r="B25" i="5" l="1"/>
  <c r="E12" i="5" l="1"/>
  <c r="C32" i="1"/>
  <c r="D14" i="5"/>
  <c r="E14" i="5" s="1"/>
  <c r="D11" i="5"/>
  <c r="E11" i="5" s="1"/>
  <c r="D13" i="5"/>
  <c r="E13" i="5" s="1"/>
  <c r="D10" i="5"/>
  <c r="E10" i="5" s="1"/>
  <c r="C31" i="1"/>
  <c r="E17" i="1"/>
  <c r="E18" i="1"/>
  <c r="E19" i="1"/>
  <c r="E20" i="1"/>
  <c r="E21" i="1"/>
  <c r="F21" i="1" s="1"/>
  <c r="E22" i="1"/>
  <c r="C30" i="1" l="1"/>
  <c r="E15" i="5"/>
  <c r="E16" i="5" s="1"/>
  <c r="E17" i="5" l="1"/>
  <c r="D19" i="5" s="1"/>
  <c r="F18" i="1" l="1"/>
  <c r="F19" i="1"/>
  <c r="F20" i="1"/>
  <c r="F22" i="1"/>
  <c r="F17" i="1"/>
  <c r="F25" i="1" l="1"/>
  <c r="F26" i="1" l="1"/>
  <c r="F27" i="1" s="1"/>
  <c r="F31" i="1" s="1"/>
  <c r="G25" i="1"/>
</calcChain>
</file>

<file path=xl/sharedStrings.xml><?xml version="1.0" encoding="utf-8"?>
<sst xmlns="http://schemas.openxmlformats.org/spreadsheetml/2006/main" count="119" uniqueCount="76">
  <si>
    <t>Планировка (выравнивание) участка вручную</t>
  </si>
  <si>
    <t>Наименование работ</t>
  </si>
  <si>
    <t>Ед.изм.</t>
  </si>
  <si>
    <t>Общая стоимость, руб.</t>
  </si>
  <si>
    <t>Итого, руб.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</si>
  <si>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</si>
  <si>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Площадь газона, м2</t>
  </si>
  <si>
    <t>Площадь для полива, м2</t>
  </si>
  <si>
    <t>Итого скидка, руб.</t>
  </si>
  <si>
    <t>Размер скидки в зависимости от площади, %</t>
  </si>
  <si>
    <t>Итого стоимость, руб.</t>
  </si>
  <si>
    <t>Исходные показатели</t>
  </si>
  <si>
    <t>Сметный расчёт на создание газона</t>
  </si>
  <si>
    <t>&gt;99 м2</t>
  </si>
  <si>
    <t>&gt;999 м2</t>
  </si>
  <si>
    <t>&gt;9999 м2</t>
  </si>
  <si>
    <t xml:space="preserve">Высота травы, см </t>
  </si>
  <si>
    <t>Поправочный коэффициент в зависимости от высоты травы</t>
  </si>
  <si>
    <t>Если до 20 см</t>
  </si>
  <si>
    <t>Если выше 20 см</t>
  </si>
  <si>
    <t>Если выше 40 см</t>
  </si>
  <si>
    <t>№, п/п</t>
  </si>
  <si>
    <t>Подсев семян газонной травосмеси в местах голого грунта и их заделка в почву вручную. Норма подсева 35-60 г/м2. Средняя площадь газонов, где необходимо производить подсев составляет не менее 25%. Семена должны быть из видов адаптированных условиям Крайнего Севера не менее 4 видов в смеси. Лабораторная всхожесть семян 90-100%. Качество семян должно подтвержаться сертификатами.</t>
  </si>
  <si>
    <t>руб</t>
  </si>
  <si>
    <t>Заделка семян в почву граблями на глубину не менее 1 см.</t>
  </si>
  <si>
    <t>Укрытие спонбондом площадей, где выполнен посев</t>
  </si>
  <si>
    <t>Внесение комплексных минеральных удобрений поверхностно (35-45 г/м2), содержащих подвижные формы азота, фосфора и калия.</t>
  </si>
  <si>
    <t>Обработка приствольных кругов</t>
  </si>
  <si>
    <t>Обрезка кустарников</t>
  </si>
  <si>
    <t>шт.</t>
  </si>
  <si>
    <t>Количество деревьев</t>
  </si>
  <si>
    <t>Количество кустов</t>
  </si>
  <si>
    <t>Еженедельный полив кустарников 10 л/куст.</t>
  </si>
  <si>
    <t>Количество месяцев для ухода</t>
  </si>
  <si>
    <t>Расчёт стоимости работ по уходу за деревьями и кустарниками</t>
  </si>
  <si>
    <t>Подкормка деревьев с биоактиваторами</t>
  </si>
  <si>
    <t>Подкормка кустраников с биоактиваторами</t>
  </si>
  <si>
    <t>Еженедельный полив деревьев по 40 л/дер.</t>
  </si>
  <si>
    <t>Скидка за количество месяцев</t>
  </si>
  <si>
    <t>Скидка за количество деревьев</t>
  </si>
  <si>
    <t>Скидка за количество кустарников</t>
  </si>
  <si>
    <t>Расчёт стоимости работ по уходу за газоном</t>
  </si>
  <si>
    <t>Стоимость 1м2:</t>
  </si>
  <si>
    <t>Размер скидки в зависимости от кол-ва месяцев, %</t>
  </si>
  <si>
    <t>Первая стрижка газона и подкормка минеральными удобрениями</t>
  </si>
  <si>
    <t>Уборка участка от строительного и бытового мусора</t>
  </si>
  <si>
    <t>Полив газона после посева не менее 5 раз</t>
  </si>
  <si>
    <t>Прикатка грунта газонным валиком</t>
  </si>
  <si>
    <t>Кол-во</t>
  </si>
  <si>
    <t>Стоимость за ед. в мес, руб.</t>
  </si>
  <si>
    <t xml:space="preserve">Полив газона (4 раза в месяц) каждые 10-14 дней из расчёта по 8-15 л на 1 м2 </t>
  </si>
  <si>
    <t>Стрижка газона с уборкой травы 3 раза в месяц  при достижении травы высоты в 10 см. Стрижка выполняется на высоту 4 см при помощи газонокосилки, а по краям газона триммером.</t>
  </si>
  <si>
    <t>Вывоз травы на полигон ТБО (3 раза в месяц)</t>
  </si>
  <si>
    <t>Подкормка газона комплексными минеральными удобрениями: 4 раза (каждый месяц) по 15-25 г/м2</t>
  </si>
  <si>
    <t>Площадь для планировки, м2</t>
  </si>
  <si>
    <t>Стоимость работ по снятию грунта в зависимости от толщины снимаемого слоя</t>
  </si>
  <si>
    <t>&lt;5 см</t>
  </si>
  <si>
    <t>&lt;10 см</t>
  </si>
  <si>
    <t>&lt;15 см</t>
  </si>
  <si>
    <t>Доставка плодородного слоя в 5 см толщиной, м2</t>
  </si>
  <si>
    <t>Снятие слоя почвогрунта толщиной вручную + МКСМ/Амкодор</t>
  </si>
  <si>
    <t>Требуется снятие старого грунта?</t>
  </si>
  <si>
    <t>Да</t>
  </si>
  <si>
    <t>Нет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</si>
  <si>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</si>
  <si>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Посев семян газонной травосмеси. Норма высева составляет 40-50 г/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.  Лабораторная всхожесть семян 90-100%. </t>
    </r>
  </si>
  <si>
    <t>Цена за ед., руб.</t>
  </si>
  <si>
    <t>м3</t>
  </si>
  <si>
    <t>Вывоз снятого грунта (погрузка, вывоз, разгрузка)</t>
  </si>
  <si>
    <t>Средняя толщина снятия грунта, см</t>
  </si>
  <si>
    <t>Доставка и нанесение плодородного грунта толщиной 5 см</t>
  </si>
  <si>
    <t>м2</t>
  </si>
  <si>
    <t>Вывоз травы требуется</t>
  </si>
  <si>
    <t>Количество месяцев ухода</t>
  </si>
  <si>
    <t>Требуется вывоз старого грунта?</t>
  </si>
  <si>
    <t>Цена за ед. в мес,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</si>
</sst>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??_р_._-;_-@_-"/>
    <numFmt numFmtId="165" formatCode="#,##0_р_."/>
    <numFmt numFmtId="166" formatCode="#,##0&quot;р.&quot;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5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5" fillId="0" borderId="0" xfId="0" applyNumberFormat="1" applyFont="1"/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Fill="1" applyBorder="1"/>
    <xf numFmtId="166" fontId="5" fillId="0" borderId="1" xfId="0" applyNumberFormat="1" applyFont="1" applyBorder="1" applyAlignment="1">
      <alignment horizontal="right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2" borderId="1" xfId="0" applyFont="1" applyFill="1" applyBorder="1" applyAlignment="1">
      <alignment horizontal="right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Fill="1"/>
    <xf numFmtId="3" fontId="1" fillId="4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8"/>
  <sheetViews>
    <sheetView tabSelected="1" zoomScaleNormal="100" workbookViewId="0">
      <selection activeCell="E6" sqref="E6"/>
    </sheetView>
  </sheetViews>
  <sheetFormatPr defaultRowHeight="15" x14ac:dyDescent="0.25"/>
  <cols>
    <col min="1" max="1" width="4" customWidth="1"/>
    <col min="2" max="2" width="44.42578125" customWidth="1"/>
    <col min="3" max="3" width="9.5703125" customWidth="1"/>
    <col min="4" max="4" width="10.140625" customWidth="1"/>
    <col min="5" max="5" width="9" customWidth="1"/>
    <col min="6" max="7" width="13.5703125" customWidth="1"/>
    <col min="9" max="9" width="10" customWidth="1"/>
    <col min="10" max="10" width="7.7109375" customWidth="1"/>
    <col min="11" max="11" width="11.7109375" customWidth="1"/>
  </cols>
  <sheetData>
    <row r="1" spans="1:10" ht="24" customHeight="1" x14ac:dyDescent="0.25">
      <c r="A1" s="15"/>
      <c r="B1" s="62" t="s">
        <v>11</v>
      </c>
      <c r="C1" s="62"/>
      <c r="D1" s="16"/>
      <c r="E1" s="16"/>
      <c r="F1" s="16"/>
    </row>
    <row r="2" spans="1:10" x14ac:dyDescent="0.25">
      <c r="A2" s="15"/>
      <c r="B2" s="17" t="s">
        <v>6</v>
      </c>
      <c r="C2" s="46">
        <v>108</v>
      </c>
      <c r="D2" s="15"/>
      <c r="E2" s="15"/>
      <c r="F2" s="15"/>
    </row>
    <row r="3" spans="1:10" ht="24" customHeight="1" x14ac:dyDescent="0.25">
      <c r="A3" s="15"/>
      <c r="B3" s="17" t="s">
        <v>54</v>
      </c>
      <c r="C3" s="46">
        <v>108</v>
      </c>
      <c r="D3" s="15"/>
      <c r="E3" s="15"/>
      <c r="F3" s="15"/>
    </row>
    <row r="4" spans="1:10" x14ac:dyDescent="0.25">
      <c r="A4" s="15"/>
      <c r="B4" s="17" t="s">
        <v>61</v>
      </c>
      <c r="C4" s="46" t="s">
        <v>63</v>
      </c>
      <c r="D4" s="15"/>
      <c r="E4" s="15"/>
      <c r="F4" s="15"/>
      <c r="J4" t="s">
        <v>62</v>
      </c>
    </row>
    <row r="5" spans="1:10" x14ac:dyDescent="0.25">
      <c r="A5" s="15"/>
      <c r="B5" s="17" t="s">
        <v>74</v>
      </c>
      <c r="C5" s="46" t="s">
        <v>63</v>
      </c>
      <c r="D5" s="15"/>
      <c r="E5" s="15"/>
      <c r="F5" s="15"/>
      <c r="J5" t="s">
        <v>63</v>
      </c>
    </row>
    <row r="6" spans="1:10" x14ac:dyDescent="0.25">
      <c r="A6" s="15"/>
      <c r="B6" s="17" t="s">
        <v>69</v>
      </c>
      <c r="C6" s="46">
        <v>5</v>
      </c>
      <c r="D6" s="15"/>
      <c r="E6" s="15"/>
      <c r="F6" s="15"/>
    </row>
    <row r="7" spans="1:10" ht="30" x14ac:dyDescent="0.25">
      <c r="A7" s="15"/>
      <c r="B7" s="18" t="s">
        <v>59</v>
      </c>
      <c r="C7" s="46">
        <v>108</v>
      </c>
      <c r="D7" s="15"/>
      <c r="E7" s="15"/>
      <c r="F7" s="15"/>
    </row>
    <row r="8" spans="1:10" x14ac:dyDescent="0.25">
      <c r="A8" s="15"/>
      <c r="B8" s="17" t="s">
        <v>7</v>
      </c>
      <c r="C8" s="46">
        <v>0</v>
      </c>
      <c r="D8" s="15"/>
      <c r="E8" s="15"/>
      <c r="F8" s="15"/>
    </row>
    <row r="9" spans="1:10" x14ac:dyDescent="0.25">
      <c r="A9" s="15"/>
      <c r="B9" s="19"/>
      <c r="C9" s="15"/>
      <c r="D9" s="15"/>
      <c r="E9" s="15"/>
      <c r="F9" s="15"/>
    </row>
    <row r="10" spans="1:10" x14ac:dyDescent="0.25">
      <c r="A10" s="15"/>
      <c r="B10" s="15"/>
      <c r="C10" s="15"/>
      <c r="D10" s="15"/>
      <c r="E10" s="15"/>
      <c r="F10" s="15"/>
    </row>
    <row r="11" spans="1:10" x14ac:dyDescent="0.25">
      <c r="A11" s="8"/>
      <c r="B11" s="64" t="s">
        <v>12</v>
      </c>
      <c r="C11" s="64"/>
      <c r="D11" s="64"/>
      <c r="E11" s="64"/>
      <c r="F11" s="64"/>
    </row>
    <row r="12" spans="1:10" ht="42.75" x14ac:dyDescent="0.25">
      <c r="A12" s="20" t="s">
        <v>21</v>
      </c>
      <c r="B12" s="21" t="s">
        <v>1</v>
      </c>
      <c r="C12" s="21" t="s">
        <v>2</v>
      </c>
      <c r="D12" s="21" t="s">
        <v>66</v>
      </c>
      <c r="E12" s="21" t="s">
        <v>48</v>
      </c>
      <c r="F12" s="21" t="s">
        <v>3</v>
      </c>
      <c r="I12" s="1"/>
    </row>
    <row r="13" spans="1:10" ht="30" x14ac:dyDescent="0.25">
      <c r="A13" s="8">
        <v>1</v>
      </c>
      <c r="B13" s="22" t="s">
        <v>45</v>
      </c>
      <c r="C13" s="23" t="s">
        <v>64</v>
      </c>
      <c r="D13" s="24">
        <v>1</v>
      </c>
      <c r="E13" s="25">
        <f>$C$2</f>
        <v>108</v>
      </c>
      <c r="F13" s="38">
        <f>D13*E13</f>
        <v>108</v>
      </c>
      <c r="I13" s="1"/>
    </row>
    <row r="14" spans="1:10" ht="30" x14ac:dyDescent="0.25">
      <c r="A14" s="37">
        <v>2</v>
      </c>
      <c r="B14" s="42" t="s">
        <v>60</v>
      </c>
      <c r="C14" s="43" t="s">
        <v>64</v>
      </c>
      <c r="D14" s="44">
        <f>IF(C4=J4,C35,0)</f>
        <v>0</v>
      </c>
      <c r="E14" s="45">
        <f>C3</f>
        <v>108</v>
      </c>
      <c r="F14" s="40">
        <f>D14*E14</f>
        <v>0</v>
      </c>
      <c r="I14" s="1"/>
    </row>
    <row r="15" spans="1:10" ht="30" x14ac:dyDescent="0.25">
      <c r="A15" s="37">
        <v>3</v>
      </c>
      <c r="B15" s="42" t="s">
        <v>68</v>
      </c>
      <c r="C15" s="43" t="s">
        <v>67</v>
      </c>
      <c r="D15" s="44">
        <v>500</v>
      </c>
      <c r="E15" s="45">
        <f>IF(C5=J4,C3*C6*0.01,0)</f>
        <v>0</v>
      </c>
      <c r="F15" s="40">
        <f t="shared" ref="F15:F16" si="0">D15*E15</f>
        <v>0</v>
      </c>
      <c r="I15" s="1"/>
    </row>
    <row r="16" spans="1:10" ht="30" x14ac:dyDescent="0.25">
      <c r="A16" s="37">
        <v>4</v>
      </c>
      <c r="B16" s="42" t="s">
        <v>70</v>
      </c>
      <c r="C16" s="43" t="s">
        <v>71</v>
      </c>
      <c r="D16" s="44">
        <v>150</v>
      </c>
      <c r="E16" s="45">
        <f>C7</f>
        <v>108</v>
      </c>
      <c r="F16" s="40">
        <f t="shared" si="0"/>
        <v>16200</v>
      </c>
      <c r="I16" s="1"/>
    </row>
    <row r="17" spans="1:11" ht="18" x14ac:dyDescent="0.25">
      <c r="A17" s="37">
        <v>5</v>
      </c>
      <c r="B17" s="26" t="s">
        <v>0</v>
      </c>
      <c r="C17" s="23" t="s">
        <v>64</v>
      </c>
      <c r="D17" s="24">
        <v>20</v>
      </c>
      <c r="E17" s="25">
        <f t="shared" ref="E17:E22" si="1">$C$2</f>
        <v>108</v>
      </c>
      <c r="F17" s="38">
        <f t="shared" ref="F17:F22" si="2">D17*E17</f>
        <v>2160</v>
      </c>
    </row>
    <row r="18" spans="1:11" ht="48" x14ac:dyDescent="0.25">
      <c r="A18" s="37">
        <v>6</v>
      </c>
      <c r="B18" s="26" t="s">
        <v>65</v>
      </c>
      <c r="C18" s="23" t="s">
        <v>64</v>
      </c>
      <c r="D18" s="24">
        <v>35</v>
      </c>
      <c r="E18" s="25">
        <f t="shared" si="1"/>
        <v>108</v>
      </c>
      <c r="F18" s="38">
        <f t="shared" si="2"/>
        <v>3780</v>
      </c>
    </row>
    <row r="19" spans="1:11" ht="30" x14ac:dyDescent="0.25">
      <c r="A19" s="37">
        <v>7</v>
      </c>
      <c r="B19" s="26" t="s">
        <v>24</v>
      </c>
      <c r="C19" s="23" t="s">
        <v>64</v>
      </c>
      <c r="D19" s="24">
        <v>6</v>
      </c>
      <c r="E19" s="25">
        <f t="shared" si="1"/>
        <v>108</v>
      </c>
      <c r="F19" s="38">
        <f t="shared" si="2"/>
        <v>648</v>
      </c>
    </row>
    <row r="20" spans="1:11" ht="56.25" customHeight="1" x14ac:dyDescent="0.25">
      <c r="A20" s="37">
        <v>8</v>
      </c>
      <c r="B20" s="26" t="s">
        <v>26</v>
      </c>
      <c r="C20" s="23" t="s">
        <v>64</v>
      </c>
      <c r="D20" s="24">
        <v>11</v>
      </c>
      <c r="E20" s="25">
        <f t="shared" si="1"/>
        <v>108</v>
      </c>
      <c r="F20" s="38">
        <f t="shared" si="2"/>
        <v>1188</v>
      </c>
    </row>
    <row r="21" spans="1:11" ht="18" x14ac:dyDescent="0.25">
      <c r="A21" s="37">
        <v>9</v>
      </c>
      <c r="B21" s="26" t="s">
        <v>47</v>
      </c>
      <c r="C21" s="23" t="s">
        <v>64</v>
      </c>
      <c r="D21" s="24">
        <v>3</v>
      </c>
      <c r="E21" s="25">
        <f t="shared" si="1"/>
        <v>108</v>
      </c>
      <c r="F21" s="38">
        <f t="shared" si="2"/>
        <v>324</v>
      </c>
      <c r="K21" s="15"/>
    </row>
    <row r="22" spans="1:11" ht="30" x14ac:dyDescent="0.25">
      <c r="A22" s="37">
        <v>10</v>
      </c>
      <c r="B22" s="26" t="s">
        <v>25</v>
      </c>
      <c r="C22" s="23" t="s">
        <v>64</v>
      </c>
      <c r="D22" s="24">
        <v>9</v>
      </c>
      <c r="E22" s="25">
        <f t="shared" si="1"/>
        <v>108</v>
      </c>
      <c r="F22" s="38">
        <f t="shared" si="2"/>
        <v>972</v>
      </c>
    </row>
    <row r="23" spans="1:11" ht="18" x14ac:dyDescent="0.25">
      <c r="A23" s="37">
        <v>11</v>
      </c>
      <c r="B23" s="27" t="s">
        <v>46</v>
      </c>
      <c r="C23" s="28" t="s">
        <v>64</v>
      </c>
      <c r="D23" s="29">
        <v>35</v>
      </c>
      <c r="E23" s="30">
        <f>C8</f>
        <v>0</v>
      </c>
      <c r="F23" s="39">
        <f>D23*E23</f>
        <v>0</v>
      </c>
    </row>
    <row r="24" spans="1:11" ht="30" x14ac:dyDescent="0.25">
      <c r="A24" s="37">
        <v>12</v>
      </c>
      <c r="B24" s="27" t="s">
        <v>44</v>
      </c>
      <c r="C24" s="28" t="s">
        <v>64</v>
      </c>
      <c r="D24" s="29">
        <v>15</v>
      </c>
      <c r="E24" s="30">
        <f>C2</f>
        <v>108</v>
      </c>
      <c r="F24" s="39">
        <f>D24*E24</f>
        <v>1620</v>
      </c>
    </row>
    <row r="25" spans="1:11" ht="21" customHeight="1" x14ac:dyDescent="0.25">
      <c r="A25" s="8"/>
      <c r="B25" s="63" t="s">
        <v>4</v>
      </c>
      <c r="C25" s="63"/>
      <c r="D25" s="63"/>
      <c r="E25" s="63"/>
      <c r="F25" s="38">
        <f>SUM(F13:F24)</f>
        <v>27000</v>
      </c>
      <c r="G25" s="14">
        <f>F25/C2</f>
        <v>250</v>
      </c>
    </row>
    <row r="26" spans="1:11" ht="18.75" customHeight="1" x14ac:dyDescent="0.25">
      <c r="A26" s="8"/>
      <c r="B26" s="60" t="s">
        <v>8</v>
      </c>
      <c r="C26" s="60"/>
      <c r="D26" s="60"/>
      <c r="E26" s="60"/>
      <c r="F26" s="40">
        <f>IF(C31=1,0,F25*C30/100)</f>
        <v>1620</v>
      </c>
    </row>
    <row r="27" spans="1:11" ht="21" customHeight="1" x14ac:dyDescent="0.25">
      <c r="A27" s="8"/>
      <c r="B27" s="61" t="s">
        <v>10</v>
      </c>
      <c r="C27" s="61"/>
      <c r="D27" s="61"/>
      <c r="E27" s="61"/>
      <c r="F27" s="41">
        <f>F25-F26</f>
        <v>25380</v>
      </c>
    </row>
    <row r="28" spans="1:11" x14ac:dyDescent="0.25">
      <c r="A28" s="15"/>
      <c r="B28" s="31"/>
      <c r="C28" s="31"/>
      <c r="D28" s="31"/>
      <c r="E28" s="31"/>
      <c r="F28" s="32"/>
    </row>
    <row r="29" spans="1:11" x14ac:dyDescent="0.25">
      <c r="A29" s="15"/>
      <c r="B29" s="15"/>
      <c r="C29" s="15"/>
      <c r="D29" s="15"/>
      <c r="E29" s="15"/>
      <c r="F29" s="15"/>
    </row>
    <row r="30" spans="1:11" ht="29.25" x14ac:dyDescent="0.25">
      <c r="A30" s="15"/>
      <c r="B30" s="33" t="s">
        <v>9</v>
      </c>
      <c r="C30" s="34">
        <f>SUM(C31:C34)</f>
        <v>6</v>
      </c>
      <c r="D30" s="15"/>
      <c r="E30" s="15"/>
      <c r="F30" s="15"/>
    </row>
    <row r="31" spans="1:11" x14ac:dyDescent="0.25">
      <c r="A31" s="15"/>
      <c r="B31" s="8" t="s">
        <v>13</v>
      </c>
      <c r="C31" s="8">
        <f>IF(C2&gt;99,5,1)</f>
        <v>5</v>
      </c>
      <c r="D31" s="15"/>
      <c r="E31" s="15"/>
      <c r="F31" s="35">
        <f>F27/C2</f>
        <v>235</v>
      </c>
    </row>
    <row r="32" spans="1:11" x14ac:dyDescent="0.25">
      <c r="A32" s="15"/>
      <c r="B32" s="8" t="s">
        <v>14</v>
      </c>
      <c r="C32" s="8">
        <f>IF(C2&gt;999,15,0)</f>
        <v>0</v>
      </c>
      <c r="D32" s="15"/>
      <c r="E32" s="15"/>
      <c r="F32" s="15"/>
    </row>
    <row r="33" spans="1:6" x14ac:dyDescent="0.25">
      <c r="A33" s="15"/>
      <c r="B33" s="8" t="s">
        <v>15</v>
      </c>
      <c r="C33" s="8">
        <v>1</v>
      </c>
      <c r="D33" s="15"/>
      <c r="E33" s="15"/>
      <c r="F33" s="15"/>
    </row>
    <row r="34" spans="1:6" x14ac:dyDescent="0.25">
      <c r="A34" s="15"/>
      <c r="B34" s="15"/>
      <c r="C34" s="15"/>
      <c r="D34" s="15"/>
      <c r="E34" s="15"/>
      <c r="F34" s="15"/>
    </row>
    <row r="35" spans="1:6" ht="43.5" x14ac:dyDescent="0.25">
      <c r="A35" s="15"/>
      <c r="B35" s="33" t="s">
        <v>55</v>
      </c>
      <c r="C35" s="34">
        <f>SUM(C36:C42)</f>
        <v>59</v>
      </c>
      <c r="D35" s="15"/>
      <c r="E35" s="15"/>
      <c r="F35" s="15"/>
    </row>
    <row r="36" spans="1:6" x14ac:dyDescent="0.25">
      <c r="A36" s="15"/>
      <c r="B36" s="8" t="s">
        <v>56</v>
      </c>
      <c r="C36" s="8">
        <f>IF(C6&lt;5,0,59)</f>
        <v>59</v>
      </c>
      <c r="D36" s="15"/>
      <c r="E36" s="15"/>
      <c r="F36" s="15"/>
    </row>
    <row r="37" spans="1:6" x14ac:dyDescent="0.25">
      <c r="A37" s="15"/>
      <c r="B37" s="8" t="s">
        <v>57</v>
      </c>
      <c r="C37" s="8">
        <f>IF(C6&lt;10,0,12)</f>
        <v>0</v>
      </c>
      <c r="D37" s="15"/>
      <c r="E37" s="15"/>
      <c r="F37" s="15"/>
    </row>
    <row r="38" spans="1:6" x14ac:dyDescent="0.25">
      <c r="A38" s="15"/>
      <c r="B38" s="8" t="s">
        <v>58</v>
      </c>
      <c r="C38" s="8">
        <f>IF(C6&lt;15,0,24)</f>
        <v>0</v>
      </c>
      <c r="D38" s="15"/>
      <c r="E38" s="15"/>
      <c r="F38" s="15"/>
    </row>
  </sheetData>
  <sheetProtection algorithmName="SHA-512" hashValue="npYozeRNOPfnHjnQzNIPANgngxYE2tZXYJWv0wtaozae/WrXjXvSgVaZ03loPGSYpC3T+LD5yCvgv8OfINgtlA==" saltValue="K6wK74NlIG3S+1YENorCFA==" spinCount="100000" sheet="1" objects="1" scenarios="1"/>
  <mergeCells count="5">
    <mergeCell ref="B26:E26"/>
    <mergeCell ref="B27:E27"/>
    <mergeCell ref="B1:C1"/>
    <mergeCell ref="B25:E25"/>
    <mergeCell ref="B11:F11"/>
  </mergeCells>
  <dataValidations count="1">
    <dataValidation type="list" allowBlank="1" showInputMessage="1" showErrorMessage="1" sqref="C4:C5">
      <formula1>ДаНет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3"/>
  <sheetViews>
    <sheetView topLeftCell="A10" zoomScale="85" zoomScaleNormal="85" workbookViewId="0">
      <selection activeCell="C6" sqref="C6"/>
    </sheetView>
  </sheetViews>
  <sheetFormatPr defaultRowHeight="15.75" x14ac:dyDescent="0.25"/>
  <cols>
    <col min="1" max="1" width="50.42578125" style="47" customWidth="1"/>
    <col min="2" max="2" width="10.5703125" style="47" customWidth="1"/>
    <col min="3" max="3" width="11.7109375" style="47" customWidth="1"/>
    <col min="4" max="4" width="11" style="47" customWidth="1"/>
    <col min="5" max="5" width="12.140625" style="47" customWidth="1"/>
    <col min="6" max="7" width="9.140625" style="47"/>
    <col min="8" max="8" width="19" style="47" customWidth="1"/>
    <col min="9" max="16384" width="9.140625" style="47"/>
  </cols>
  <sheetData>
    <row r="1" spans="1:9" x14ac:dyDescent="0.25">
      <c r="A1" s="70" t="s">
        <v>11</v>
      </c>
      <c r="B1" s="70"/>
    </row>
    <row r="2" spans="1:9" x14ac:dyDescent="0.25">
      <c r="A2" s="48" t="s">
        <v>6</v>
      </c>
      <c r="B2" s="49">
        <v>100</v>
      </c>
    </row>
    <row r="3" spans="1:9" x14ac:dyDescent="0.25">
      <c r="A3" s="48" t="s">
        <v>7</v>
      </c>
      <c r="B3" s="49">
        <v>0</v>
      </c>
    </row>
    <row r="4" spans="1:9" x14ac:dyDescent="0.25">
      <c r="A4" s="48" t="s">
        <v>73</v>
      </c>
      <c r="B4" s="49">
        <v>3</v>
      </c>
    </row>
    <row r="5" spans="1:9" x14ac:dyDescent="0.25">
      <c r="A5" s="48" t="s">
        <v>72</v>
      </c>
      <c r="B5" s="49" t="s">
        <v>62</v>
      </c>
    </row>
    <row r="6" spans="1:9" x14ac:dyDescent="0.25">
      <c r="A6" s="48" t="s">
        <v>16</v>
      </c>
      <c r="B6" s="50">
        <v>19</v>
      </c>
    </row>
    <row r="8" spans="1:9" ht="39.75" customHeight="1" x14ac:dyDescent="0.25">
      <c r="A8" s="66" t="s">
        <v>41</v>
      </c>
      <c r="B8" s="67"/>
      <c r="C8" s="67"/>
      <c r="D8" s="67"/>
      <c r="E8" s="68"/>
    </row>
    <row r="9" spans="1:9" ht="47.25" x14ac:dyDescent="0.25">
      <c r="A9" s="2" t="s">
        <v>1</v>
      </c>
      <c r="B9" s="2" t="s">
        <v>2</v>
      </c>
      <c r="C9" s="2" t="s">
        <v>75</v>
      </c>
      <c r="D9" s="2" t="s">
        <v>48</v>
      </c>
      <c r="E9" s="2" t="s">
        <v>3</v>
      </c>
    </row>
    <row r="10" spans="1:9" ht="153" customHeight="1" x14ac:dyDescent="0.25">
      <c r="A10" s="3" t="s">
        <v>22</v>
      </c>
      <c r="B10" s="4" t="s">
        <v>5</v>
      </c>
      <c r="C10" s="36">
        <v>5</v>
      </c>
      <c r="D10" s="36">
        <f>$B$2</f>
        <v>100</v>
      </c>
      <c r="E10" s="5">
        <f>C10*D10*$B$4</f>
        <v>1500</v>
      </c>
    </row>
    <row r="11" spans="1:9" ht="72.75" customHeight="1" x14ac:dyDescent="0.25">
      <c r="A11" s="3" t="s">
        <v>51</v>
      </c>
      <c r="B11" s="4" t="s">
        <v>5</v>
      </c>
      <c r="C11" s="36">
        <v>37</v>
      </c>
      <c r="D11" s="36">
        <f t="shared" ref="D11:D13" si="0">$B$2</f>
        <v>100</v>
      </c>
      <c r="E11" s="5">
        <f>C11*D11*$B$4*B25</f>
        <v>11100</v>
      </c>
    </row>
    <row r="12" spans="1:9" ht="37.5" customHeight="1" x14ac:dyDescent="0.25">
      <c r="A12" s="3" t="s">
        <v>52</v>
      </c>
      <c r="B12" s="4" t="s">
        <v>5</v>
      </c>
      <c r="C12" s="36">
        <v>15</v>
      </c>
      <c r="D12" s="36">
        <f>IF(B5='Создание газона 1м2'!J5,0,'Уход за газоном мес.'!B2)</f>
        <v>100</v>
      </c>
      <c r="E12" s="5">
        <f>C12*D12*$B$4*B25</f>
        <v>4500</v>
      </c>
    </row>
    <row r="13" spans="1:9" ht="55.5" customHeight="1" x14ac:dyDescent="0.25">
      <c r="A13" s="3" t="s">
        <v>53</v>
      </c>
      <c r="B13" s="4" t="s">
        <v>5</v>
      </c>
      <c r="C13" s="36">
        <v>4</v>
      </c>
      <c r="D13" s="36">
        <f t="shared" si="0"/>
        <v>100</v>
      </c>
      <c r="E13" s="5">
        <f t="shared" ref="E13:E14" si="1">C13*D13*$B$4</f>
        <v>1200</v>
      </c>
    </row>
    <row r="14" spans="1:9" ht="36.75" customHeight="1" x14ac:dyDescent="0.25">
      <c r="A14" s="3" t="s">
        <v>50</v>
      </c>
      <c r="B14" s="4" t="s">
        <v>5</v>
      </c>
      <c r="C14" s="36">
        <v>45</v>
      </c>
      <c r="D14" s="36">
        <f>B3</f>
        <v>0</v>
      </c>
      <c r="E14" s="5">
        <f t="shared" si="1"/>
        <v>0</v>
      </c>
      <c r="I14" s="47">
        <f>0.5*2000*4</f>
        <v>4000</v>
      </c>
    </row>
    <row r="15" spans="1:9" x14ac:dyDescent="0.25">
      <c r="A15" s="69"/>
      <c r="B15" s="69"/>
      <c r="C15" s="69"/>
      <c r="D15" s="69"/>
      <c r="E15" s="5">
        <f>SUM(E10:E14)</f>
        <v>18300</v>
      </c>
    </row>
    <row r="16" spans="1:9" x14ac:dyDescent="0.25">
      <c r="A16" s="71" t="s">
        <v>8</v>
      </c>
      <c r="B16" s="71"/>
      <c r="C16" s="71"/>
      <c r="D16" s="71"/>
      <c r="E16" s="6">
        <f>IF(B21=1,0,E15*B20/100+E15*B30/100)</f>
        <v>0</v>
      </c>
    </row>
    <row r="17" spans="1:5" x14ac:dyDescent="0.25">
      <c r="A17" s="72" t="s">
        <v>10</v>
      </c>
      <c r="B17" s="72"/>
      <c r="C17" s="72"/>
      <c r="D17" s="72"/>
      <c r="E17" s="7">
        <f>E15-E16</f>
        <v>18300</v>
      </c>
    </row>
    <row r="19" spans="1:5" x14ac:dyDescent="0.25">
      <c r="B19" s="65" t="s">
        <v>42</v>
      </c>
      <c r="C19" s="65"/>
      <c r="D19" s="57">
        <f>E17/B2</f>
        <v>183</v>
      </c>
      <c r="E19" s="51" t="s">
        <v>23</v>
      </c>
    </row>
    <row r="20" spans="1:5" x14ac:dyDescent="0.25">
      <c r="A20" s="52" t="s">
        <v>9</v>
      </c>
      <c r="B20" s="53">
        <f>B21+B22+B23</f>
        <v>1</v>
      </c>
    </row>
    <row r="21" spans="1:5" x14ac:dyDescent="0.25">
      <c r="A21" s="54" t="s">
        <v>13</v>
      </c>
      <c r="B21" s="54">
        <f>IF(B2&gt;499,5,1)</f>
        <v>1</v>
      </c>
    </row>
    <row r="22" spans="1:5" x14ac:dyDescent="0.25">
      <c r="A22" s="54" t="s">
        <v>14</v>
      </c>
      <c r="B22" s="54">
        <f>IF(B2&gt;999,5,0)</f>
        <v>0</v>
      </c>
    </row>
    <row r="23" spans="1:5" x14ac:dyDescent="0.25">
      <c r="A23" s="54" t="s">
        <v>15</v>
      </c>
      <c r="B23" s="54">
        <f>IF(B2&gt;9999,10,0)</f>
        <v>0</v>
      </c>
    </row>
    <row r="25" spans="1:5" ht="31.5" x14ac:dyDescent="0.25">
      <c r="A25" s="55" t="s">
        <v>17</v>
      </c>
      <c r="B25" s="53">
        <f>SUM(B26:B28)</f>
        <v>1</v>
      </c>
    </row>
    <row r="26" spans="1:5" x14ac:dyDescent="0.25">
      <c r="A26" s="54" t="s">
        <v>18</v>
      </c>
      <c r="B26" s="54">
        <f>IF(B6&lt;20,1,0)</f>
        <v>1</v>
      </c>
    </row>
    <row r="27" spans="1:5" x14ac:dyDescent="0.25">
      <c r="A27" s="54" t="s">
        <v>19</v>
      </c>
      <c r="B27" s="54">
        <f>IF(B6&gt;19,1.3,0)</f>
        <v>0</v>
      </c>
    </row>
    <row r="28" spans="1:5" x14ac:dyDescent="0.25">
      <c r="A28" s="54" t="s">
        <v>20</v>
      </c>
      <c r="B28" s="54">
        <f>IF(B6&gt;39,0.2,0)</f>
        <v>0</v>
      </c>
    </row>
    <row r="30" spans="1:5" ht="31.5" x14ac:dyDescent="0.25">
      <c r="A30" s="52" t="s">
        <v>43</v>
      </c>
      <c r="B30" s="56">
        <f>B31+B32+B33</f>
        <v>1</v>
      </c>
    </row>
    <row r="31" spans="1:5" x14ac:dyDescent="0.25">
      <c r="A31" s="54" t="s">
        <v>38</v>
      </c>
      <c r="B31" s="54">
        <f>IF(B4&gt;3,7,1)</f>
        <v>1</v>
      </c>
    </row>
    <row r="32" spans="1:5" x14ac:dyDescent="0.25">
      <c r="A32" s="54"/>
      <c r="B32" s="54"/>
    </row>
    <row r="33" spans="1:2" x14ac:dyDescent="0.25">
      <c r="A33" s="54"/>
      <c r="B33" s="54"/>
    </row>
  </sheetData>
  <sheetProtection sheet="1" objects="1" scenarios="1"/>
  <mergeCells count="6">
    <mergeCell ref="B19:C19"/>
    <mergeCell ref="A8:E8"/>
    <mergeCell ref="A15:D15"/>
    <mergeCell ref="A1:B1"/>
    <mergeCell ref="A16:D16"/>
    <mergeCell ref="A17:D17"/>
  </mergeCells>
  <dataValidations count="1">
    <dataValidation type="list" allowBlank="1" showInputMessage="1" showErrorMessage="1" sqref="B5">
      <formula1>ДаНет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2"/>
  <sheetViews>
    <sheetView zoomScale="85" zoomScaleNormal="85" workbookViewId="0">
      <selection activeCell="E3" sqref="E3"/>
    </sheetView>
  </sheetViews>
  <sheetFormatPr defaultRowHeight="15.75" x14ac:dyDescent="0.25"/>
  <cols>
    <col min="1" max="1" width="47.85546875" style="47" customWidth="1"/>
    <col min="2" max="2" width="9.140625" style="47" customWidth="1"/>
    <col min="3" max="3" width="14" style="47" customWidth="1"/>
    <col min="4" max="4" width="10.7109375" style="47" customWidth="1"/>
    <col min="5" max="5" width="15.140625" style="47" customWidth="1"/>
    <col min="6" max="7" width="9.140625" style="47"/>
    <col min="8" max="8" width="19" style="47" customWidth="1"/>
    <col min="9" max="16384" width="9.140625" style="47"/>
  </cols>
  <sheetData>
    <row r="1" spans="1:5" x14ac:dyDescent="0.25">
      <c r="A1" s="70" t="s">
        <v>11</v>
      </c>
      <c r="B1" s="70"/>
    </row>
    <row r="2" spans="1:5" x14ac:dyDescent="0.25">
      <c r="A2" s="48" t="s">
        <v>30</v>
      </c>
      <c r="B2" s="59">
        <v>10</v>
      </c>
    </row>
    <row r="3" spans="1:5" x14ac:dyDescent="0.25">
      <c r="A3" s="48" t="s">
        <v>31</v>
      </c>
      <c r="B3" s="59">
        <v>100</v>
      </c>
    </row>
    <row r="4" spans="1:5" x14ac:dyDescent="0.25">
      <c r="A4" s="48" t="s">
        <v>33</v>
      </c>
      <c r="B4" s="59">
        <v>3</v>
      </c>
    </row>
    <row r="6" spans="1:5" ht="39.75" customHeight="1" x14ac:dyDescent="0.25">
      <c r="A6" s="66" t="s">
        <v>34</v>
      </c>
      <c r="B6" s="67"/>
      <c r="C6" s="67"/>
      <c r="D6" s="67"/>
      <c r="E6" s="68"/>
    </row>
    <row r="7" spans="1:5" ht="47.25" x14ac:dyDescent="0.25">
      <c r="A7" s="2" t="s">
        <v>1</v>
      </c>
      <c r="B7" s="2" t="s">
        <v>2</v>
      </c>
      <c r="C7" s="2" t="s">
        <v>49</v>
      </c>
      <c r="D7" s="2" t="s">
        <v>48</v>
      </c>
      <c r="E7" s="2" t="s">
        <v>3</v>
      </c>
    </row>
    <row r="8" spans="1:5" ht="20.25" customHeight="1" x14ac:dyDescent="0.25">
      <c r="A8" s="3" t="s">
        <v>37</v>
      </c>
      <c r="B8" s="4" t="s">
        <v>29</v>
      </c>
      <c r="C8" s="36">
        <v>200</v>
      </c>
      <c r="D8" s="12">
        <f>B2</f>
        <v>10</v>
      </c>
      <c r="E8" s="5">
        <f>C8*D8*$B$4</f>
        <v>6000</v>
      </c>
    </row>
    <row r="9" spans="1:5" s="58" customFormat="1" ht="19.5" customHeight="1" x14ac:dyDescent="0.25">
      <c r="A9" s="9" t="s">
        <v>27</v>
      </c>
      <c r="B9" s="10" t="s">
        <v>29</v>
      </c>
      <c r="C9" s="11">
        <v>2</v>
      </c>
      <c r="D9" s="13">
        <f>B2</f>
        <v>10</v>
      </c>
      <c r="E9" s="6">
        <f>C9*D9*$B$4</f>
        <v>60</v>
      </c>
    </row>
    <row r="10" spans="1:5" s="58" customFormat="1" ht="20.25" customHeight="1" x14ac:dyDescent="0.25">
      <c r="A10" s="9" t="s">
        <v>32</v>
      </c>
      <c r="B10" s="10" t="s">
        <v>29</v>
      </c>
      <c r="C10" s="11">
        <v>67</v>
      </c>
      <c r="D10" s="13">
        <f>B3</f>
        <v>100</v>
      </c>
      <c r="E10" s="5">
        <f t="shared" ref="E10:E13" si="0">C10*D10*$B$4</f>
        <v>20100</v>
      </c>
    </row>
    <row r="11" spans="1:5" ht="21" customHeight="1" x14ac:dyDescent="0.25">
      <c r="A11" s="3" t="s">
        <v>28</v>
      </c>
      <c r="B11" s="4" t="s">
        <v>29</v>
      </c>
      <c r="C11" s="36">
        <v>20</v>
      </c>
      <c r="D11" s="12">
        <f>B3</f>
        <v>100</v>
      </c>
      <c r="E11" s="6">
        <f t="shared" si="0"/>
        <v>6000</v>
      </c>
    </row>
    <row r="12" spans="1:5" ht="24" customHeight="1" x14ac:dyDescent="0.25">
      <c r="A12" s="3" t="s">
        <v>35</v>
      </c>
      <c r="B12" s="4" t="s">
        <v>29</v>
      </c>
      <c r="C12" s="36">
        <v>40</v>
      </c>
      <c r="D12" s="12">
        <f>B2</f>
        <v>10</v>
      </c>
      <c r="E12" s="5">
        <f t="shared" si="0"/>
        <v>1200</v>
      </c>
    </row>
    <row r="13" spans="1:5" ht="22.5" customHeight="1" x14ac:dyDescent="0.25">
      <c r="A13" s="3" t="s">
        <v>36</v>
      </c>
      <c r="B13" s="4" t="s">
        <v>29</v>
      </c>
      <c r="C13" s="36">
        <v>20</v>
      </c>
      <c r="D13" s="12">
        <f>B3</f>
        <v>100</v>
      </c>
      <c r="E13" s="6">
        <f t="shared" si="0"/>
        <v>6000</v>
      </c>
    </row>
    <row r="14" spans="1:5" x14ac:dyDescent="0.25">
      <c r="A14" s="69"/>
      <c r="B14" s="69"/>
      <c r="C14" s="69"/>
      <c r="D14" s="69"/>
      <c r="E14" s="5">
        <f>SUM(E8:E13)</f>
        <v>39360</v>
      </c>
    </row>
    <row r="15" spans="1:5" ht="21" customHeight="1" x14ac:dyDescent="0.25">
      <c r="A15" s="71" t="s">
        <v>8</v>
      </c>
      <c r="B15" s="71"/>
      <c r="C15" s="71"/>
      <c r="D15" s="71"/>
      <c r="E15" s="6">
        <f>E14/100*B19</f>
        <v>393.6</v>
      </c>
    </row>
    <row r="16" spans="1:5" ht="17.25" customHeight="1" x14ac:dyDescent="0.25">
      <c r="A16" s="72" t="s">
        <v>10</v>
      </c>
      <c r="B16" s="72"/>
      <c r="C16" s="72"/>
      <c r="D16" s="72"/>
      <c r="E16" s="7">
        <f>E14-E15</f>
        <v>38966.400000000001</v>
      </c>
    </row>
    <row r="18" spans="1:6" x14ac:dyDescent="0.25">
      <c r="D18" s="51"/>
      <c r="E18" s="51"/>
      <c r="F18" s="51"/>
    </row>
    <row r="19" spans="1:6" ht="31.5" x14ac:dyDescent="0.25">
      <c r="A19" s="52" t="s">
        <v>43</v>
      </c>
      <c r="B19" s="56">
        <f>B20+B21+B22</f>
        <v>1</v>
      </c>
    </row>
    <row r="20" spans="1:6" x14ac:dyDescent="0.25">
      <c r="A20" s="54" t="s">
        <v>38</v>
      </c>
      <c r="B20" s="54">
        <f>IF(B4&gt;3,7,1)</f>
        <v>1</v>
      </c>
    </row>
    <row r="21" spans="1:6" x14ac:dyDescent="0.25">
      <c r="A21" s="54" t="s">
        <v>39</v>
      </c>
      <c r="B21" s="54">
        <f>IF(B2&gt;50,5,0)</f>
        <v>0</v>
      </c>
    </row>
    <row r="22" spans="1:6" x14ac:dyDescent="0.25">
      <c r="A22" s="54" t="s">
        <v>40</v>
      </c>
      <c r="B22" s="54">
        <f>IF(B3&gt;100,5,0)</f>
        <v>0</v>
      </c>
    </row>
  </sheetData>
  <sheetProtection algorithmName="SHA-512" hashValue="SZgPUg2tlLgb1wa6uQ8MrD0AMACNhKIKGNlsohIIiZhvkh98OQ08QnzbiWJpThe8V4M1/h8BbZK5dsPci3VOxg==" saltValue="yVzuuiYxfwuDWQy6yFM+tQ==" spinCount="100000" sheet="1" objects="1" scenarios="1"/>
  <mergeCells count="5">
    <mergeCell ref="A1:B1"/>
    <mergeCell ref="A6:E6"/>
    <mergeCell ref="A14:D14"/>
    <mergeCell ref="A15:D15"/>
    <mergeCell ref="A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Создание газона 1м2</vt:lpstr>
      <vt:lpstr>Уход за газоном мес.</vt:lpstr>
      <vt:lpstr>Уход за дер и куст</vt:lpstr>
      <vt:lpstr>ДаНет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Aleksey Iv. Popov</cp:lastModifiedBy>
  <cp:lastPrinted>2016-05-22T18:55:44Z</cp:lastPrinted>
  <dcterms:created xsi:type="dcterms:W3CDTF">2013-06-04T12:14:57Z</dcterms:created>
  <dcterms:modified xsi:type="dcterms:W3CDTF">2016-05-22T19:03:13Z</dcterms:modified>
</cp:coreProperties>
</file>